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rin\"/>
    </mc:Choice>
  </mc:AlternateContent>
  <bookViews>
    <workbookView xWindow="0" yWindow="0" windowWidth="15525" windowHeight="7425"/>
  </bookViews>
  <sheets>
    <sheet name="Sheet1" sheetId="1" r:id="rId1"/>
    <sheet name="Sheet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/>
  <c r="E18" i="1"/>
  <c r="F13" i="1"/>
  <c r="F12" i="1"/>
  <c r="I14" i="1"/>
  <c r="B24" i="1"/>
  <c r="D16" i="1" l="1"/>
  <c r="E16" i="1" s="1"/>
  <c r="E24" i="1" l="1"/>
  <c r="B5" i="1" l="1"/>
  <c r="E25" i="1"/>
  <c r="B21" i="1"/>
  <c r="E21" i="1" s="1"/>
  <c r="D15" i="1" l="1"/>
  <c r="E15" i="1" s="1"/>
  <c r="E26" i="1"/>
  <c r="D14" i="1"/>
  <c r="E14" i="1" s="1"/>
  <c r="B7" i="1" l="1"/>
  <c r="D7" i="1" s="1"/>
  <c r="J9" i="1"/>
  <c r="D5" i="1"/>
  <c r="B6" i="1" l="1"/>
  <c r="B18" i="1" l="1"/>
  <c r="D18" i="1" s="1"/>
  <c r="B17" i="1"/>
  <c r="D17" i="1" s="1"/>
  <c r="E17" i="1" s="1"/>
  <c r="E19" i="1" s="1"/>
  <c r="D6" i="1"/>
  <c r="D8" i="1" s="1"/>
</calcChain>
</file>

<file path=xl/sharedStrings.xml><?xml version="1.0" encoding="utf-8"?>
<sst xmlns="http://schemas.openxmlformats.org/spreadsheetml/2006/main" count="45" uniqueCount="27">
  <si>
    <t>Sources</t>
  </si>
  <si>
    <t>State ARPA allocation</t>
  </si>
  <si>
    <t>Uses</t>
  </si>
  <si>
    <t>FMAP</t>
  </si>
  <si>
    <t>State allocation</t>
  </si>
  <si>
    <t>2. Cost = COVID-19 cost + lost revenue (total revenue/days) from cost report</t>
  </si>
  <si>
    <t>ICF 20% pandemic add-on</t>
  </si>
  <si>
    <t>1. Quality = adjusted 5165.26 formula</t>
  </si>
  <si>
    <t>DODD</t>
  </si>
  <si>
    <t>Aging/ODM/MyCare/HH</t>
  </si>
  <si>
    <t>MHAS</t>
  </si>
  <si>
    <t>All Aging/ODM/MyCare/Home Health</t>
  </si>
  <si>
    <t>SNF pandemic add-on (cost) - 9/30</t>
  </si>
  <si>
    <t>SNF pandemic add-on (quality) - 9/30</t>
  </si>
  <si>
    <t>no match</t>
  </si>
  <si>
    <t>Assisted living lump-sum pandemic payment $1,000/bed</t>
  </si>
  <si>
    <t>DODD lump-sum NMT pandemic payment (retro $10/unit)</t>
  </si>
  <si>
    <t>Hospice lump-sum pandemic payment 9/30</t>
  </si>
  <si>
    <t>3. Hospice = 2019 data because 2020 not comparable</t>
  </si>
  <si>
    <t>KFF incl 6.2%</t>
  </si>
  <si>
    <t>Plus 10% HCBS</t>
  </si>
  <si>
    <t>State CY21</t>
  </si>
  <si>
    <t>DODD lump-sum pandemic payment 3/31</t>
  </si>
  <si>
    <t>DODD lump-sum pandemic payment 9/30</t>
  </si>
  <si>
    <t>Aging lump-sum pandemic payment 9/30</t>
  </si>
  <si>
    <t>Aging lump-sum pandemic payment 3/31</t>
  </si>
  <si>
    <t>State thru 3/31/2022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</si>
</sst>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9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ont="1"/>
    <xf numFmtId="3" fontId="0" fillId="0" borderId="0" xfId="0" applyNumberFormat="1" applyFill="1"/>
    <xf numFmtId="3" fontId="2" fillId="0" borderId="0" xfId="0" applyNumberFormat="1" applyFont="1" applyFill="1"/>
    <xf numFmtId="164" fontId="0" fillId="0" borderId="0" xfId="0" applyNumberFormat="1"/>
    <xf numFmtId="164" fontId="0" fillId="0" borderId="0" xfId="1" applyNumberFormat="1" applyFont="1"/>
    <xf numFmtId="9" fontId="4" fillId="0" borderId="0" xfId="0" applyNumberFormat="1" applyFont="1"/>
    <xf numFmtId="3" fontId="4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123824</xdr:colOff>
      <xdr:row>1</xdr:row>
      <xdr:rowOff>76200</xdr:rowOff>
    </xdr:from>
    <xdr:to>
      <xdr:col>18</xdr:col>
      <xdr:colOff>228599</xdr:colOff>
      <xdr:row>6</xdr:row>
      <xdr:rowOff>94155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65" t="16808" r="44290" b="63328"/>
        <a:stretch/>
      </xdr:blipFill>
      <xdr:spPr>
        <a:xfrm>
          <a:off x="10277474" y="266700"/>
          <a:ext cx="4676775" cy="97045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23</xdr:row>
      <xdr:rowOff>76201</xdr:rowOff>
    </xdr:from>
    <xdr:to>
      <xdr:col>20</xdr:col>
      <xdr:colOff>276225</xdr:colOff>
      <xdr:row>45</xdr:row>
      <xdr:rowOff>57151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878" t="22781" r="23975" b="16378"/>
        <a:stretch/>
      </xdr:blipFill>
      <xdr:spPr>
        <a:xfrm>
          <a:off x="11039475" y="4648201"/>
          <a:ext cx="5991225" cy="417195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6</xdr:row>
      <xdr:rowOff>180975</xdr:rowOff>
    </xdr:from>
    <xdr:to>
      <xdr:col>16</xdr:col>
      <xdr:colOff>114300</xdr:colOff>
      <xdr:row>23</xdr:row>
      <xdr:rowOff>123825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5939" t="26531" r="52659" b="21240"/>
        <a:stretch/>
      </xdr:blipFill>
      <xdr:spPr>
        <a:xfrm>
          <a:off x="10220325" y="1323975"/>
          <a:ext cx="3400425" cy="3181350"/>
        </a:xfrm>
        <a:prstGeom prst="rect">
          <a:avLst/>
        </a:prstGeom>
      </xdr:spPr>
    </xdr:pic>
    <xdr:clientData/>
  </xdr:twoCellAnchor>
  <xdr:twoCellAnchor editAs="oneCell">
    <xdr:from>
      <xdr:col>16</xdr:col>
      <xdr:colOff>310229</xdr:colOff>
      <xdr:row>10</xdr:row>
      <xdr:rowOff>9525</xdr:rowOff>
    </xdr:from>
    <xdr:to>
      <xdr:col>25</xdr:col>
      <xdr:colOff>581025</xdr:colOff>
      <xdr:row>18</xdr:row>
      <xdr:rowOff>57150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937" t="49312" r="43821" b="23879"/>
        <a:stretch/>
      </xdr:blipFill>
      <xdr:spPr>
        <a:xfrm>
          <a:off x="14626304" y="1914525"/>
          <a:ext cx="5757196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D26" sqref="D26"/>
    </sheetView>
  </sheetViews>
  <sheetFormatPr defaultRowHeight="15" x14ac:dyDescent="0.25"/>
  <cols>
    <col min="1" max="1" width="53" customWidth="1"/>
    <col min="2" max="2" width="12.7109375" bestFit="1" customWidth="1"/>
    <col min="4" max="5" width="15.7109375" customWidth="1"/>
    <col min="6" max="6" width="10.28515625" customWidth="1"/>
    <col min="7" max="7" width="5.42578125" customWidth="1"/>
    <col min="8" max="8" width="13.85546875" customWidth="1"/>
    <col min="9" max="9" width="13" customWidth="1"/>
    <col min="10" max="10" width="13.42578125" customWidth="1"/>
    <col min="11" max="11" width="7.28515625" customWidth="1"/>
    <col min="12" max="12" width="13.7109375" bestFit="1" customWidth="1"/>
  </cols>
  <sheetData>
    <row r="1" spans="1:10" x14ac:dyDescent="0.25">
      <c r="A1" s="4" t="s">
        <v>0</v>
      </c>
    </row>
    <row r="3" spans="1:10" x14ac:dyDescent="0.25">
      <c r="A3" t="s">
        <v>1</v>
      </c>
      <c r="B3" s="6"/>
      <c r="C3" s="6"/>
      <c r="D3" s="1">
        <v>5638000000</v>
      </c>
      <c r="E3" s="1"/>
      <c r="F3" s="1"/>
    </row>
    <row r="4" spans="1:10" x14ac:dyDescent="0.25">
      <c r="A4" t="s">
        <v>3</v>
      </c>
      <c r="B4" s="6"/>
      <c r="C4" s="6"/>
      <c r="D4" s="1"/>
      <c r="E4" s="1"/>
      <c r="F4" s="1"/>
    </row>
    <row r="5" spans="1:10" x14ac:dyDescent="0.25">
      <c r="A5" t="s">
        <v>8</v>
      </c>
      <c r="B5" s="1">
        <f>1951925981.03999*1.025</f>
        <v>2000724130.5659895</v>
      </c>
      <c r="C5" s="2">
        <v>0.1</v>
      </c>
      <c r="D5" s="1">
        <f>B5*C5</f>
        <v>200072413.05659896</v>
      </c>
      <c r="E5" s="1"/>
      <c r="F5" s="1"/>
    </row>
    <row r="6" spans="1:10" x14ac:dyDescent="0.25">
      <c r="A6" t="s">
        <v>9</v>
      </c>
      <c r="B6" s="1">
        <f>J9*1.0375</f>
        <v>1839292968.7500002</v>
      </c>
      <c r="C6" s="2">
        <v>0.1</v>
      </c>
      <c r="D6" s="1">
        <f>B6*C6</f>
        <v>183929296.87500003</v>
      </c>
      <c r="E6" s="1"/>
      <c r="F6" s="1"/>
    </row>
    <row r="7" spans="1:10" x14ac:dyDescent="0.25">
      <c r="A7" t="s">
        <v>10</v>
      </c>
      <c r="B7" s="1">
        <f>20000000/0.64</f>
        <v>31250000</v>
      </c>
      <c r="C7" s="2">
        <v>0.1</v>
      </c>
      <c r="D7" s="1">
        <f>B7*C7</f>
        <v>3125000</v>
      </c>
      <c r="E7" s="1"/>
    </row>
    <row r="8" spans="1:10" x14ac:dyDescent="0.25">
      <c r="D8" s="1">
        <f>SUM(D5:D7)</f>
        <v>387126709.93159902</v>
      </c>
      <c r="H8" t="s">
        <v>11</v>
      </c>
    </row>
    <row r="9" spans="1:10" x14ac:dyDescent="0.25">
      <c r="H9" s="2">
        <v>0.04</v>
      </c>
      <c r="I9" s="1">
        <v>70912500</v>
      </c>
      <c r="J9" s="1">
        <f>I9/H9</f>
        <v>1772812500</v>
      </c>
    </row>
    <row r="11" spans="1:10" x14ac:dyDescent="0.25">
      <c r="A11" s="4" t="s">
        <v>2</v>
      </c>
    </row>
    <row r="12" spans="1:10" x14ac:dyDescent="0.25">
      <c r="A12" s="4"/>
      <c r="E12" s="5" t="s">
        <v>21</v>
      </c>
      <c r="F12" s="11">
        <f>100%-I14</f>
        <v>0.19700000000000006</v>
      </c>
      <c r="H12" t="s">
        <v>3</v>
      </c>
    </row>
    <row r="13" spans="1:10" x14ac:dyDescent="0.25">
      <c r="A13" s="7" t="s">
        <v>3</v>
      </c>
      <c r="E13" s="5" t="s">
        <v>26</v>
      </c>
      <c r="F13" s="10">
        <f>F12+6.2%</f>
        <v>0.25900000000000006</v>
      </c>
      <c r="H13" t="s">
        <v>19</v>
      </c>
      <c r="I13" s="10">
        <v>0.70299999999999996</v>
      </c>
    </row>
    <row r="14" spans="1:10" x14ac:dyDescent="0.25">
      <c r="A14" t="s">
        <v>23</v>
      </c>
      <c r="B14" s="1">
        <f>(B5/2)-(D16)</f>
        <v>955624055.28299475</v>
      </c>
      <c r="C14" s="2">
        <v>0.2</v>
      </c>
      <c r="D14" s="1">
        <f>B14*C14</f>
        <v>191124811.05659896</v>
      </c>
      <c r="E14" s="1">
        <f>D14*$F$12</f>
        <v>37651587.778150007</v>
      </c>
      <c r="H14" t="s">
        <v>20</v>
      </c>
      <c r="I14" s="10">
        <f>I13+10%</f>
        <v>0.80299999999999994</v>
      </c>
    </row>
    <row r="15" spans="1:10" x14ac:dyDescent="0.25">
      <c r="A15" t="s">
        <v>22</v>
      </c>
      <c r="B15" s="1">
        <f>(B5/2)-D16</f>
        <v>955624055.28299475</v>
      </c>
      <c r="C15" s="2">
        <v>0.2</v>
      </c>
      <c r="D15" s="1">
        <f>B15*C15</f>
        <v>191124811.05659896</v>
      </c>
      <c r="E15" s="1">
        <f>D15*$F$13</f>
        <v>49501326.063659146</v>
      </c>
    </row>
    <row r="16" spans="1:10" x14ac:dyDescent="0.25">
      <c r="A16" s="6" t="s">
        <v>16</v>
      </c>
      <c r="B16" s="8">
        <v>4473801</v>
      </c>
      <c r="C16" s="3">
        <v>10</v>
      </c>
      <c r="D16" s="1">
        <f t="shared" ref="D16" si="0">B16*C16</f>
        <v>44738010</v>
      </c>
      <c r="E16" s="1">
        <f>D16*$F$12</f>
        <v>8813387.9700000025</v>
      </c>
      <c r="F16" s="1"/>
    </row>
    <row r="17" spans="1:6" x14ac:dyDescent="0.25">
      <c r="A17" t="s">
        <v>24</v>
      </c>
      <c r="B17" s="1">
        <f>B6/2</f>
        <v>919646484.37500012</v>
      </c>
      <c r="C17" s="2">
        <v>0.2</v>
      </c>
      <c r="D17" s="1">
        <f t="shared" ref="D17:D18" si="1">B17*C17</f>
        <v>183929296.87500003</v>
      </c>
      <c r="E17" s="1">
        <f>D17*$F$12</f>
        <v>36234071.484375015</v>
      </c>
    </row>
    <row r="18" spans="1:6" x14ac:dyDescent="0.25">
      <c r="A18" t="s">
        <v>25</v>
      </c>
      <c r="B18" s="1">
        <f>B6/2</f>
        <v>919646484.37500012</v>
      </c>
      <c r="C18" s="2">
        <v>0.2</v>
      </c>
      <c r="D18" s="1">
        <f t="shared" si="1"/>
        <v>183929296.87500003</v>
      </c>
      <c r="E18" s="1">
        <f>D18*$F$13</f>
        <v>47637687.890625022</v>
      </c>
    </row>
    <row r="19" spans="1:6" x14ac:dyDescent="0.25">
      <c r="D19" s="1"/>
      <c r="E19" s="1">
        <f>SUM(E14:E18)</f>
        <v>179838061.18680918</v>
      </c>
    </row>
    <row r="20" spans="1:6" x14ac:dyDescent="0.25">
      <c r="A20" s="7" t="s">
        <v>4</v>
      </c>
      <c r="D20" s="1"/>
      <c r="E20" s="1"/>
      <c r="F20" t="s">
        <v>14</v>
      </c>
    </row>
    <row r="21" spans="1:6" x14ac:dyDescent="0.25">
      <c r="A21" t="s">
        <v>6</v>
      </c>
      <c r="B21" s="1">
        <f>579600000+9800000</f>
        <v>589400000</v>
      </c>
      <c r="C21" s="2">
        <v>0.1</v>
      </c>
      <c r="E21" s="1">
        <f>B21*C21</f>
        <v>58940000</v>
      </c>
    </row>
    <row r="22" spans="1:6" x14ac:dyDescent="0.25">
      <c r="A22" t="s">
        <v>13</v>
      </c>
      <c r="E22" s="1">
        <v>300000000</v>
      </c>
    </row>
    <row r="23" spans="1:6" x14ac:dyDescent="0.25">
      <c r="A23" t="s">
        <v>12</v>
      </c>
      <c r="E23" s="1">
        <v>300000000</v>
      </c>
    </row>
    <row r="24" spans="1:6" x14ac:dyDescent="0.25">
      <c r="A24" t="s">
        <v>17</v>
      </c>
      <c r="B24" s="9">
        <f>234624683.24</f>
        <v>234624683.24000001</v>
      </c>
      <c r="C24" s="12">
        <v>0.1</v>
      </c>
      <c r="E24" s="13">
        <f>B24*C24</f>
        <v>23462468.324000001</v>
      </c>
    </row>
    <row r="25" spans="1:6" x14ac:dyDescent="0.25">
      <c r="A25" t="s">
        <v>15</v>
      </c>
      <c r="B25" s="1">
        <v>66527</v>
      </c>
      <c r="C25">
        <v>1000</v>
      </c>
      <c r="E25" s="1">
        <f>B25*C25</f>
        <v>66527000</v>
      </c>
    </row>
    <row r="26" spans="1:6" x14ac:dyDescent="0.25">
      <c r="E26" s="1">
        <f>SUM(E21:E25)</f>
        <v>748929468.324</v>
      </c>
    </row>
    <row r="27" spans="1:6" x14ac:dyDescent="0.25">
      <c r="A27" t="s">
        <v>7</v>
      </c>
    </row>
    <row r="28" spans="1:6" x14ac:dyDescent="0.25">
      <c r="A28" t="s">
        <v>5</v>
      </c>
    </row>
    <row r="29" spans="1:6" x14ac:dyDescent="0.25">
      <c r="A29" t="s">
        <v>18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H16" sqref="H16"/>
    </sheetView>
  </sheetViews>
  <sheetFormatPr defaultRowHeight="15" x14ac:dyDescent="0.25"/>
  <cols>
    <col min="1" max="1" width="53.28515625" bestFit="1" customWidth="1"/>
    <col min="2" max="2" width="12.7109375" bestFit="1" customWidth="1"/>
    <col min="3" max="3" width="4.5703125" bestFit="1" customWidth="1"/>
    <col min="4" max="4" width="12.7109375" bestFit="1" customWidth="1"/>
    <col min="5" max="5" width="19.140625" bestFit="1" customWidth="1"/>
  </cols>
  <sheetData>
    <row r="1" spans="1:6" x14ac:dyDescent="0.25">
      <c r="A1" s="4" t="s">
        <v>0</v>
      </c>
    </row>
    <row r="3" spans="1:6" x14ac:dyDescent="0.25">
      <c r="A3" t="s">
        <v>1</v>
      </c>
      <c r="B3" s="6"/>
      <c r="C3" s="6"/>
      <c r="D3" s="1">
        <v>5638000000</v>
      </c>
      <c r="E3" s="1"/>
      <c r="F3" s="1"/>
    </row>
    <row r="4" spans="1:6" x14ac:dyDescent="0.25">
      <c r="A4" t="s">
        <v>3</v>
      </c>
      <c r="B4" s="6"/>
      <c r="C4" s="6"/>
      <c r="D4" s="1"/>
      <c r="E4" s="1"/>
      <c r="F4" s="1"/>
    </row>
    <row r="5" spans="1:6" x14ac:dyDescent="0.25">
      <c r="A5" t="s">
        <v>8</v>
      </c>
      <c r="B5" s="1">
        <v>2000724130.5659895</v>
      </c>
      <c r="C5" s="2">
        <v>0.1</v>
      </c>
      <c r="D5" s="1">
        <v>200072413.05659896</v>
      </c>
      <c r="E5" s="1"/>
      <c r="F5" s="1"/>
    </row>
    <row r="6" spans="1:6" x14ac:dyDescent="0.25">
      <c r="A6" t="s">
        <v>9</v>
      </c>
      <c r="B6" s="1">
        <v>1839292968.7500002</v>
      </c>
      <c r="C6" s="2">
        <v>0.1</v>
      </c>
      <c r="D6" s="1">
        <v>183929296.87500003</v>
      </c>
      <c r="E6" s="1"/>
      <c r="F6" s="1"/>
    </row>
    <row r="7" spans="1:6" x14ac:dyDescent="0.25">
      <c r="A7" t="s">
        <v>10</v>
      </c>
      <c r="B7" s="1">
        <v>31250000</v>
      </c>
      <c r="C7" s="2">
        <v>0.1</v>
      </c>
      <c r="D7" s="1">
        <v>3125000</v>
      </c>
      <c r="E7" s="1"/>
    </row>
    <row r="8" spans="1:6" x14ac:dyDescent="0.25">
      <c r="D8" s="1">
        <v>387126709.93159902</v>
      </c>
    </row>
    <row r="11" spans="1:6" x14ac:dyDescent="0.25">
      <c r="A11" s="4" t="s">
        <v>2</v>
      </c>
    </row>
    <row r="12" spans="1:6" x14ac:dyDescent="0.25">
      <c r="A12" s="4"/>
      <c r="E12" s="5" t="s">
        <v>21</v>
      </c>
      <c r="F12" s="11">
        <v>0.19700000000000006</v>
      </c>
    </row>
    <row r="13" spans="1:6" x14ac:dyDescent="0.25">
      <c r="A13" s="7" t="s">
        <v>3</v>
      </c>
      <c r="E13" s="5" t="s">
        <v>26</v>
      </c>
      <c r="F13" s="10">
        <v>0.25900000000000006</v>
      </c>
    </row>
    <row r="14" spans="1:6" x14ac:dyDescent="0.25">
      <c r="A14" t="s">
        <v>23</v>
      </c>
      <c r="B14" s="1">
        <v>995888264.28299475</v>
      </c>
      <c r="C14" s="2">
        <v>0.2</v>
      </c>
      <c r="D14" s="1">
        <v>199177652.85659897</v>
      </c>
      <c r="E14" s="1">
        <v>39237997.612750009</v>
      </c>
    </row>
    <row r="15" spans="1:6" x14ac:dyDescent="0.25">
      <c r="A15" t="s">
        <v>22</v>
      </c>
      <c r="B15" s="1">
        <v>1000362065.2829947</v>
      </c>
      <c r="C15" s="2">
        <v>0.2</v>
      </c>
      <c r="D15" s="1">
        <v>200072413.05659896</v>
      </c>
      <c r="E15" s="1">
        <v>51818754.981659144</v>
      </c>
    </row>
    <row r="16" spans="1:6" x14ac:dyDescent="0.25">
      <c r="A16" t="s">
        <v>16</v>
      </c>
      <c r="B16" s="8">
        <v>4473801</v>
      </c>
      <c r="C16" s="3">
        <v>10</v>
      </c>
      <c r="D16" s="1">
        <v>44738010</v>
      </c>
      <c r="E16" s="1">
        <v>8813387.9700000025</v>
      </c>
    </row>
    <row r="17" spans="1:6" x14ac:dyDescent="0.25">
      <c r="B17" s="8"/>
      <c r="C17" s="3"/>
      <c r="D17" s="1"/>
      <c r="E17" s="1">
        <v>99870140.564409152</v>
      </c>
    </row>
    <row r="18" spans="1:6" x14ac:dyDescent="0.25">
      <c r="A18" s="7" t="s">
        <v>4</v>
      </c>
      <c r="D18" s="1"/>
      <c r="E18" s="1"/>
      <c r="F18" t="s">
        <v>14</v>
      </c>
    </row>
    <row r="19" spans="1:6" x14ac:dyDescent="0.25">
      <c r="A19" t="s">
        <v>6</v>
      </c>
      <c r="B19" s="1">
        <v>589400000</v>
      </c>
      <c r="C19" s="2">
        <v>0.2</v>
      </c>
      <c r="E19" s="1">
        <v>117880000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Van Runkle</dc:creator>
  <cp:lastModifiedBy>Erin Begin</cp:lastModifiedBy>
  <cp:lastPrinted>2021-04-08T17:07:47Z</cp:lastPrinted>
  <dcterms:created xsi:type="dcterms:W3CDTF">2021-03-28T11:22:27Z</dcterms:created>
  <dcterms:modified xsi:type="dcterms:W3CDTF">2021-08-12T17:25:26Z</dcterms:modified>
</cp:coreProperties>
</file>